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Hoja1!$B$57</definedName>
    <definedName name="GASTO_E_FIN_02">Hoja1!$C$57</definedName>
    <definedName name="GASTO_E_FIN_03">Hoja1!$D$57</definedName>
    <definedName name="GASTO_E_FIN_04">Hoja1!$E$57</definedName>
    <definedName name="GASTO_E_FIN_05">Hoja1!$F$57</definedName>
    <definedName name="GASTO_E_FIN_06">Hoja1!$G$57</definedName>
    <definedName name="GASTO_E_T1">Hoja1!$B$33</definedName>
    <definedName name="GASTO_E_T2">Hoja1!$C$33</definedName>
    <definedName name="GASTO_E_T3">Hoja1!$D$33</definedName>
    <definedName name="GASTO_E_T4">Hoja1!$E$33</definedName>
    <definedName name="GASTO_E_T5">Hoja1!$F$33</definedName>
    <definedName name="GASTO_E_T6">Hoja1!$G$33</definedName>
    <definedName name="GASTO_NE_FIN_01">Hoja1!$B$32</definedName>
    <definedName name="GASTO_NE_FIN_02">Hoja1!$C$32</definedName>
    <definedName name="GASTO_NE_FIN_03">Hoja1!$D$32</definedName>
    <definedName name="GASTO_NE_FIN_04">Hoja1!$E$32</definedName>
    <definedName name="GASTO_NE_FIN_05">Hoja1!$F$32</definedName>
    <definedName name="GASTO_NE_FIN_06">Hoja1!$G$32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G55" i="1" s="1"/>
  <c r="D54" i="1"/>
  <c r="G54" i="1" s="1"/>
  <c r="D50" i="1"/>
  <c r="G50" i="1" s="1"/>
  <c r="G48" i="1"/>
  <c r="D48" i="1"/>
  <c r="D47" i="1"/>
  <c r="G47" i="1" s="1"/>
  <c r="D45" i="1"/>
  <c r="G45" i="1" s="1"/>
  <c r="D44" i="1"/>
  <c r="G44" i="1" s="1"/>
  <c r="D43" i="1"/>
  <c r="G43" i="1" s="1"/>
  <c r="G41" i="1"/>
  <c r="D41" i="1"/>
  <c r="D39" i="1"/>
  <c r="G39" i="1" s="1"/>
  <c r="D38" i="1"/>
  <c r="G38" i="1" s="1"/>
  <c r="G37" i="1"/>
  <c r="D37" i="1"/>
  <c r="G35" i="1"/>
  <c r="G34" i="1"/>
  <c r="D35" i="1"/>
  <c r="D34" i="1"/>
  <c r="B49" i="1"/>
  <c r="B24" i="1"/>
  <c r="G56" i="1"/>
  <c r="D56" i="1"/>
  <c r="F31" i="1"/>
  <c r="E31" i="1"/>
  <c r="B31" i="1"/>
  <c r="B28" i="1"/>
  <c r="F27" i="1"/>
  <c r="E27" i="1"/>
  <c r="G52" i="1"/>
  <c r="D52" i="1"/>
  <c r="G46" i="1"/>
  <c r="D46" i="1"/>
  <c r="F21" i="1"/>
  <c r="E21" i="1"/>
  <c r="F40" i="1"/>
  <c r="E40" i="1"/>
  <c r="F15" i="1"/>
  <c r="E15" i="1"/>
  <c r="G36" i="1"/>
  <c r="D36" i="1"/>
  <c r="F11" i="1"/>
  <c r="E11" i="1"/>
  <c r="C26" i="1"/>
  <c r="D31" i="1" l="1"/>
  <c r="G31" i="1" s="1"/>
  <c r="D30" i="1"/>
  <c r="D29" i="1"/>
  <c r="D28" i="1"/>
  <c r="G28" i="1" s="1"/>
  <c r="D27" i="1"/>
  <c r="D26" i="1"/>
  <c r="G26" i="1" s="1"/>
  <c r="D25" i="1"/>
  <c r="D24" i="1"/>
  <c r="G24" i="1" s="1"/>
  <c r="D23" i="1"/>
  <c r="D22" i="1"/>
  <c r="D21" i="1"/>
  <c r="D20" i="1"/>
  <c r="G20" i="1" s="1"/>
  <c r="D19" i="1"/>
  <c r="D18" i="1"/>
  <c r="D17" i="1"/>
  <c r="D16" i="1"/>
  <c r="G16" i="1" s="1"/>
  <c r="D15" i="1"/>
  <c r="D14" i="1"/>
  <c r="D13" i="1"/>
  <c r="D12" i="1"/>
  <c r="G12" i="1" s="1"/>
  <c r="D11" i="1"/>
  <c r="D10" i="1"/>
  <c r="D53" i="1"/>
  <c r="G53" i="1" s="1"/>
  <c r="D51" i="1"/>
  <c r="G51" i="1" s="1"/>
  <c r="D49" i="1"/>
  <c r="G49" i="1" s="1"/>
  <c r="D42" i="1"/>
  <c r="G42" i="1" s="1"/>
  <c r="D40" i="1"/>
  <c r="F33" i="1"/>
  <c r="E33" i="1"/>
  <c r="C33" i="1"/>
  <c r="B33" i="1"/>
  <c r="G30" i="1"/>
  <c r="G29" i="1"/>
  <c r="G27" i="1"/>
  <c r="G25" i="1"/>
  <c r="G23" i="1"/>
  <c r="G22" i="1"/>
  <c r="G21" i="1"/>
  <c r="G19" i="1"/>
  <c r="G18" i="1"/>
  <c r="G17" i="1"/>
  <c r="G15" i="1"/>
  <c r="G14" i="1"/>
  <c r="G13" i="1"/>
  <c r="G11" i="1"/>
  <c r="G10" i="1"/>
  <c r="D9" i="1"/>
  <c r="G9" i="1" s="1"/>
  <c r="F8" i="1"/>
  <c r="E8" i="1"/>
  <c r="C8" i="1"/>
  <c r="B8" i="1"/>
  <c r="B58" i="1" l="1"/>
  <c r="E58" i="1"/>
  <c r="C58" i="1"/>
  <c r="F58" i="1"/>
  <c r="G8" i="1"/>
  <c r="D8" i="1"/>
  <c r="D33" i="1"/>
  <c r="G40" i="1"/>
  <c r="G33" i="1" s="1"/>
  <c r="G58" i="1" l="1"/>
  <c r="D58" i="1"/>
</calcChain>
</file>

<file path=xl/sharedStrings.xml><?xml version="1.0" encoding="utf-8"?>
<sst xmlns="http://schemas.openxmlformats.org/spreadsheetml/2006/main" count="64" uniqueCount="40">
  <si>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</si>
  <si>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</si>
  <si>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</si>
  <si>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</si>
  <si>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</si>
  <si>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</si>
  <si>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</si>
  <si>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</si>
  <si>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</si>
  <si>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</si>
  <si>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</si>
  <si>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SALA DE REGIDORES</t>
  </si>
  <si>
    <t>B. PRESIDENCIA MUNICIPAL</t>
  </si>
  <si>
    <t>C.SINDICATURA</t>
  </si>
  <si>
    <t>D. SECRETARIA PARTICULAR</t>
  </si>
  <si>
    <t>E. DIRECCION DE PROYECTOS ESTRATEGICOS</t>
  </si>
  <si>
    <t>F. DIRECCION DE COMUNICACIÓN SOCIAL</t>
  </si>
  <si>
    <t>G. SECRETARIA GENERAL</t>
  </si>
  <si>
    <t>H. CONTRALORIA MUNICIPAL</t>
  </si>
  <si>
    <t>J. TESORERIA</t>
  </si>
  <si>
    <t>K. ALMACEN</t>
  </si>
  <si>
    <t>L. OFICIALIA MAYOR ADMINISTRATIVA</t>
  </si>
  <si>
    <t>M. DIRECCION DE DESARROLLO ECONOMICO</t>
  </si>
  <si>
    <t>N. DIRECCION DE DESARROLLO SOCIAL</t>
  </si>
  <si>
    <t>O. DIRECCION DE INSPECCION Y REGLAMENTOS</t>
  </si>
  <si>
    <t>P. DIRECCION JURIDICA</t>
  </si>
  <si>
    <t>Q. DIRECCION DE OBRAS PUBLICAS</t>
  </si>
  <si>
    <t>R. DIRECCION DE PADRON Y LICENCIAS</t>
  </si>
  <si>
    <t>S. DIRECCION DE PLANEACION URBANA Y ECOLOGIA</t>
  </si>
  <si>
    <t>T. DIRECCION DE SEGURIDAD CIUDADANA</t>
  </si>
  <si>
    <t>U. DIRECCION DE SERVICIOS PUBLICOS</t>
  </si>
  <si>
    <t>V. DIRECCION DE TURISMO</t>
  </si>
  <si>
    <t>W. ORGANISMOS PUBLICOS DESCENTRALIZADOS</t>
  </si>
  <si>
    <t>X. DEUDA PUBLICA</t>
  </si>
  <si>
    <t>*</t>
  </si>
  <si>
    <t>II. Gasto Etiquetado (II=A+B+C+D+E+F+G+H)</t>
  </si>
  <si>
    <t>III. Total de Egresos (III = I + II)</t>
  </si>
  <si>
    <t>Municipio de Puerto Vallarta, Gobierno del Estado de Jalisco (a)</t>
  </si>
  <si>
    <t>Del 1 de enero al 31 de marzo de 2017 (b)</t>
  </si>
  <si>
    <t xml:space="preserve">Estado Analítico del Ejercicio del Presupuesto de Egresos Detallado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</si>
</sst>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DO.%20ANALITICO%20F-6B%20Y%20F-6C/1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2" workbookViewId="0">
      <selection activeCell="A58" sqref="A5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x14ac:dyDescent="0.25">
      <c r="A1" s="22" t="s">
        <v>37</v>
      </c>
      <c r="B1" s="23"/>
      <c r="C1" s="23"/>
      <c r="D1" s="23"/>
      <c r="E1" s="23"/>
      <c r="F1" s="23"/>
      <c r="G1" s="24"/>
    </row>
    <row r="2" spans="1:7" x14ac:dyDescent="0.25">
      <c r="A2" s="25" t="s">
        <v>39</v>
      </c>
      <c r="B2" s="26"/>
      <c r="C2" s="26"/>
      <c r="D2" s="26"/>
      <c r="E2" s="26"/>
      <c r="F2" s="26"/>
      <c r="G2" s="27"/>
    </row>
    <row r="3" spans="1:7" x14ac:dyDescent="0.25">
      <c r="A3" s="25" t="s">
        <v>0</v>
      </c>
      <c r="B3" s="26"/>
      <c r="C3" s="26"/>
      <c r="D3" s="26"/>
      <c r="E3" s="26"/>
      <c r="F3" s="26"/>
      <c r="G3" s="27"/>
    </row>
    <row r="4" spans="1:7" x14ac:dyDescent="0.25">
      <c r="A4" s="28" t="s">
        <v>38</v>
      </c>
      <c r="B4" s="29"/>
      <c r="C4" s="29"/>
      <c r="D4" s="29"/>
      <c r="E4" s="29"/>
      <c r="F4" s="29"/>
      <c r="G4" s="30"/>
    </row>
    <row r="5" spans="1:7" x14ac:dyDescent="0.25">
      <c r="A5" s="31" t="s">
        <v>1</v>
      </c>
      <c r="B5" s="32"/>
      <c r="C5" s="32"/>
      <c r="D5" s="32"/>
      <c r="E5" s="32"/>
      <c r="F5" s="32"/>
      <c r="G5" s="33"/>
    </row>
    <row r="6" spans="1:7" x14ac:dyDescent="0.25">
      <c r="A6" s="17" t="s">
        <v>2</v>
      </c>
      <c r="B6" s="19" t="s">
        <v>3</v>
      </c>
      <c r="C6" s="19"/>
      <c r="D6" s="19"/>
      <c r="E6" s="19"/>
      <c r="F6" s="19"/>
      <c r="G6" s="20" t="s">
        <v>4</v>
      </c>
    </row>
    <row r="7" spans="1:7" ht="30" x14ac:dyDescent="0.25">
      <c r="A7" s="18"/>
      <c r="B7" s="1" t="s">
        <v>5</v>
      </c>
      <c r="C7" s="2" t="s">
        <v>6</v>
      </c>
      <c r="D7" s="1" t="s">
        <v>7</v>
      </c>
      <c r="E7" s="1" t="s">
        <v>8</v>
      </c>
      <c r="F7" s="1" t="s">
        <v>9</v>
      </c>
      <c r="G7" s="21"/>
    </row>
    <row r="8" spans="1:7" x14ac:dyDescent="0.25">
      <c r="A8" s="3" t="s">
        <v>10</v>
      </c>
      <c r="B8" s="4">
        <f>SUM(B9:GASTO_NE_FIN_01)</f>
        <v>1312542724</v>
      </c>
      <c r="C8" s="4">
        <f>SUM(C9:GASTO_NE_FIN_02)</f>
        <v>1755241.81</v>
      </c>
      <c r="D8" s="4">
        <f>SUM(D9:GASTO_NE_FIN_03)</f>
        <v>1314297965.8099999</v>
      </c>
      <c r="E8" s="4">
        <f>SUM(E9:GASTO_NE_FIN_04)</f>
        <v>630236471.17000008</v>
      </c>
      <c r="F8" s="4">
        <f>SUM(F9:GASTO_NE_FIN_05)</f>
        <v>316048284.33999997</v>
      </c>
      <c r="G8" s="4">
        <f>SUM(G9:GASTO_NE_FIN_06)</f>
        <v>684061494.64000022</v>
      </c>
    </row>
    <row r="9" spans="1:7" s="8" customFormat="1" x14ac:dyDescent="0.25">
      <c r="A9" s="5" t="s">
        <v>11</v>
      </c>
      <c r="B9" s="6">
        <v>20322884.940000001</v>
      </c>
      <c r="C9" s="6">
        <v>0</v>
      </c>
      <c r="D9" s="6">
        <f>B9+C9</f>
        <v>20322884.940000001</v>
      </c>
      <c r="E9" s="6">
        <v>6672385.3899999997</v>
      </c>
      <c r="F9" s="6">
        <v>6050620.3099999996</v>
      </c>
      <c r="G9" s="7">
        <f>D9-E9</f>
        <v>13650499.550000001</v>
      </c>
    </row>
    <row r="10" spans="1:7" s="8" customFormat="1" x14ac:dyDescent="0.25">
      <c r="A10" s="5" t="s">
        <v>12</v>
      </c>
      <c r="B10" s="6">
        <v>6751332.4800000004</v>
      </c>
      <c r="C10" s="6">
        <v>-0.1</v>
      </c>
      <c r="D10" s="6">
        <f t="shared" ref="D10:D31" si="0">B10+C10</f>
        <v>6751332.3800000008</v>
      </c>
      <c r="E10" s="6">
        <v>1707050.68</v>
      </c>
      <c r="F10" s="6">
        <v>1417982.22</v>
      </c>
      <c r="G10" s="7">
        <f>D10-E10</f>
        <v>5044281.7000000011</v>
      </c>
    </row>
    <row r="11" spans="1:7" s="8" customFormat="1" x14ac:dyDescent="0.25">
      <c r="A11" s="5" t="s">
        <v>13</v>
      </c>
      <c r="B11" s="6">
        <v>8288622</v>
      </c>
      <c r="C11" s="6">
        <v>-0.06</v>
      </c>
      <c r="D11" s="6">
        <f t="shared" si="0"/>
        <v>8288621.9400000004</v>
      </c>
      <c r="E11" s="6">
        <f>1030942.37-246</f>
        <v>1030696.37</v>
      </c>
      <c r="F11" s="6">
        <f>1005040.37-246</f>
        <v>1004794.37</v>
      </c>
      <c r="G11" s="7">
        <f t="shared" ref="G11:G31" si="1">D11-E11</f>
        <v>7257925.5700000003</v>
      </c>
    </row>
    <row r="12" spans="1:7" s="8" customFormat="1" x14ac:dyDescent="0.25">
      <c r="A12" s="5" t="s">
        <v>14</v>
      </c>
      <c r="B12" s="6">
        <v>17399814.640000001</v>
      </c>
      <c r="C12" s="6">
        <v>19272.580000000002</v>
      </c>
      <c r="D12" s="6">
        <f t="shared" si="0"/>
        <v>17419087.219999999</v>
      </c>
      <c r="E12" s="6">
        <v>2615456.59</v>
      </c>
      <c r="F12" s="6">
        <v>2283494.35</v>
      </c>
      <c r="G12" s="7">
        <f t="shared" si="1"/>
        <v>14803630.629999999</v>
      </c>
    </row>
    <row r="13" spans="1:7" s="8" customFormat="1" x14ac:dyDescent="0.25">
      <c r="A13" s="5" t="s">
        <v>15</v>
      </c>
      <c r="B13" s="6">
        <v>1941548.4</v>
      </c>
      <c r="C13" s="6">
        <v>0</v>
      </c>
      <c r="D13" s="6">
        <f t="shared" si="0"/>
        <v>1941548.4</v>
      </c>
      <c r="E13" s="6">
        <v>266352.33</v>
      </c>
      <c r="F13" s="6">
        <v>266352.33</v>
      </c>
      <c r="G13" s="7">
        <f t="shared" si="1"/>
        <v>1675196.0699999998</v>
      </c>
    </row>
    <row r="14" spans="1:7" s="8" customFormat="1" x14ac:dyDescent="0.25">
      <c r="A14" s="5" t="s">
        <v>16</v>
      </c>
      <c r="B14" s="6">
        <v>26873949.25</v>
      </c>
      <c r="C14" s="6">
        <v>-0.12</v>
      </c>
      <c r="D14" s="6">
        <f t="shared" si="0"/>
        <v>26873949.129999999</v>
      </c>
      <c r="E14" s="6">
        <v>4512930.4400000004</v>
      </c>
      <c r="F14" s="6">
        <v>3632334.98</v>
      </c>
      <c r="G14" s="7">
        <f t="shared" si="1"/>
        <v>22361018.689999998</v>
      </c>
    </row>
    <row r="15" spans="1:7" s="8" customFormat="1" x14ac:dyDescent="0.25">
      <c r="A15" s="5" t="s">
        <v>17</v>
      </c>
      <c r="B15" s="6">
        <v>70341769.599999994</v>
      </c>
      <c r="C15" s="6">
        <v>8727.2800000000007</v>
      </c>
      <c r="D15" s="6">
        <f t="shared" si="0"/>
        <v>70350496.879999995</v>
      </c>
      <c r="E15" s="6">
        <f>21988159.15-1139057.15</f>
        <v>20849102</v>
      </c>
      <c r="F15" s="6">
        <f>17503015.8-139057.15</f>
        <v>17363958.650000002</v>
      </c>
      <c r="G15" s="7">
        <f t="shared" si="1"/>
        <v>49501394.879999995</v>
      </c>
    </row>
    <row r="16" spans="1:7" s="8" customFormat="1" x14ac:dyDescent="0.25">
      <c r="A16" s="5" t="s">
        <v>18</v>
      </c>
      <c r="B16" s="6">
        <v>5464837.0300000003</v>
      </c>
      <c r="C16" s="6">
        <v>4315.37</v>
      </c>
      <c r="D16" s="6">
        <f t="shared" si="0"/>
        <v>5469152.4000000004</v>
      </c>
      <c r="E16" s="6">
        <v>856281.94</v>
      </c>
      <c r="F16" s="6">
        <v>731359.3</v>
      </c>
      <c r="G16" s="7">
        <f t="shared" si="1"/>
        <v>4612870.4600000009</v>
      </c>
    </row>
    <row r="17" spans="1:7" s="8" customFormat="1" x14ac:dyDescent="0.25">
      <c r="A17" s="5" t="s">
        <v>19</v>
      </c>
      <c r="B17" s="6">
        <v>170319991.56</v>
      </c>
      <c r="C17" s="6">
        <v>-2155160.87</v>
      </c>
      <c r="D17" s="6">
        <f t="shared" si="0"/>
        <v>168164830.69</v>
      </c>
      <c r="E17" s="6">
        <v>45670701.479999997</v>
      </c>
      <c r="F17" s="6">
        <v>41632564.939999998</v>
      </c>
      <c r="G17" s="7">
        <f t="shared" si="1"/>
        <v>122494129.21000001</v>
      </c>
    </row>
    <row r="18" spans="1:7" s="8" customFormat="1" x14ac:dyDescent="0.25">
      <c r="A18" s="5" t="s">
        <v>20</v>
      </c>
      <c r="B18" s="6">
        <v>0</v>
      </c>
      <c r="C18" s="6">
        <v>0</v>
      </c>
      <c r="D18" s="6">
        <f t="shared" si="0"/>
        <v>0</v>
      </c>
      <c r="E18" s="6">
        <v>-46874.29</v>
      </c>
      <c r="F18" s="6">
        <v>-46874.29</v>
      </c>
      <c r="G18" s="7">
        <f t="shared" si="1"/>
        <v>46874.29</v>
      </c>
    </row>
    <row r="19" spans="1:7" s="8" customFormat="1" x14ac:dyDescent="0.25">
      <c r="A19" s="5" t="s">
        <v>21</v>
      </c>
      <c r="B19" s="6">
        <v>228886220.96000001</v>
      </c>
      <c r="C19" s="6">
        <v>676529.97</v>
      </c>
      <c r="D19" s="6">
        <f t="shared" si="0"/>
        <v>229562750.93000001</v>
      </c>
      <c r="E19" s="6">
        <v>36123649.649999999</v>
      </c>
      <c r="F19" s="6">
        <v>30768621.420000002</v>
      </c>
      <c r="G19" s="7">
        <f t="shared" si="1"/>
        <v>193439101.28</v>
      </c>
    </row>
    <row r="20" spans="1:7" s="8" customFormat="1" x14ac:dyDescent="0.25">
      <c r="A20" s="5" t="s">
        <v>22</v>
      </c>
      <c r="B20" s="6">
        <v>5242115.4000000004</v>
      </c>
      <c r="C20" s="6">
        <v>-0.02</v>
      </c>
      <c r="D20" s="6">
        <f t="shared" si="0"/>
        <v>5242115.3800000008</v>
      </c>
      <c r="E20" s="6">
        <v>1340945.94</v>
      </c>
      <c r="F20" s="6">
        <v>1220902.77</v>
      </c>
      <c r="G20" s="7">
        <f t="shared" si="1"/>
        <v>3901169.4400000009</v>
      </c>
    </row>
    <row r="21" spans="1:7" s="8" customFormat="1" x14ac:dyDescent="0.25">
      <c r="A21" s="5" t="s">
        <v>23</v>
      </c>
      <c r="B21" s="6">
        <v>84954745</v>
      </c>
      <c r="C21" s="6">
        <v>96295.22</v>
      </c>
      <c r="D21" s="6">
        <f t="shared" si="0"/>
        <v>85051040.219999999</v>
      </c>
      <c r="E21" s="6">
        <f>10843910.79-992</f>
        <v>10842918.789999999</v>
      </c>
      <c r="F21" s="6">
        <f>9782212.16-992</f>
        <v>9781220.1600000001</v>
      </c>
      <c r="G21" s="7">
        <f t="shared" si="1"/>
        <v>74208121.430000007</v>
      </c>
    </row>
    <row r="22" spans="1:7" s="8" customFormat="1" x14ac:dyDescent="0.25">
      <c r="A22" s="5" t="s">
        <v>24</v>
      </c>
      <c r="B22" s="6">
        <v>12336212.039999999</v>
      </c>
      <c r="C22" s="6">
        <v>125100.46</v>
      </c>
      <c r="D22" s="6">
        <f t="shared" si="0"/>
        <v>12461312.5</v>
      </c>
      <c r="E22" s="6">
        <v>3436252.27</v>
      </c>
      <c r="F22" s="6">
        <v>3006297.88</v>
      </c>
      <c r="G22" s="7">
        <f t="shared" si="1"/>
        <v>9025060.2300000004</v>
      </c>
    </row>
    <row r="23" spans="1:7" s="8" customFormat="1" x14ac:dyDescent="0.25">
      <c r="A23" s="5" t="s">
        <v>25</v>
      </c>
      <c r="B23" s="6">
        <v>14937069.960000001</v>
      </c>
      <c r="C23" s="6">
        <v>-0.04</v>
      </c>
      <c r="D23" s="6">
        <f t="shared" si="0"/>
        <v>14937069.920000002</v>
      </c>
      <c r="E23" s="6">
        <v>4459345.9000000004</v>
      </c>
      <c r="F23" s="6">
        <v>4009083.9</v>
      </c>
      <c r="G23" s="7">
        <f t="shared" si="1"/>
        <v>10477724.020000001</v>
      </c>
    </row>
    <row r="24" spans="1:7" s="8" customFormat="1" x14ac:dyDescent="0.25">
      <c r="A24" s="5" t="s">
        <v>26</v>
      </c>
      <c r="B24" s="6">
        <f>155402622.68-24141654-58000000-15858346</f>
        <v>57402622.680000007</v>
      </c>
      <c r="C24" s="6">
        <v>1765109.25</v>
      </c>
      <c r="D24" s="6">
        <f t="shared" si="0"/>
        <v>59167731.930000007</v>
      </c>
      <c r="E24" s="6">
        <v>10726294.59</v>
      </c>
      <c r="F24" s="6">
        <v>9031085.8699999992</v>
      </c>
      <c r="G24" s="7">
        <f t="shared" si="1"/>
        <v>48441437.340000004</v>
      </c>
    </row>
    <row r="25" spans="1:7" s="8" customFormat="1" x14ac:dyDescent="0.25">
      <c r="A25" s="5" t="s">
        <v>27</v>
      </c>
      <c r="B25" s="6">
        <v>4773951.76</v>
      </c>
      <c r="C25" s="6">
        <v>0</v>
      </c>
      <c r="D25" s="6">
        <f t="shared" si="0"/>
        <v>4773951.76</v>
      </c>
      <c r="E25" s="6">
        <v>1019920.69</v>
      </c>
      <c r="F25" s="6">
        <v>888907.73</v>
      </c>
      <c r="G25" s="7">
        <f t="shared" si="1"/>
        <v>3754031.07</v>
      </c>
    </row>
    <row r="26" spans="1:7" s="8" customFormat="1" x14ac:dyDescent="0.25">
      <c r="A26" s="5" t="s">
        <v>28</v>
      </c>
      <c r="B26" s="6">
        <v>16127105.880000001</v>
      </c>
      <c r="C26" s="6">
        <f>1072190.39-9864.72</f>
        <v>1062325.67</v>
      </c>
      <c r="D26" s="6">
        <f t="shared" si="0"/>
        <v>17189431.550000001</v>
      </c>
      <c r="E26" s="6">
        <v>4353635.0199999996</v>
      </c>
      <c r="F26" s="6">
        <v>3806490.18</v>
      </c>
      <c r="G26" s="7">
        <f t="shared" si="1"/>
        <v>12835796.530000001</v>
      </c>
    </row>
    <row r="27" spans="1:7" s="8" customFormat="1" x14ac:dyDescent="0.25">
      <c r="A27" s="5" t="s">
        <v>29</v>
      </c>
      <c r="B27" s="6">
        <v>157326497.08000001</v>
      </c>
      <c r="C27" s="6">
        <v>72727.33</v>
      </c>
      <c r="D27" s="6">
        <f t="shared" si="0"/>
        <v>157399224.41000003</v>
      </c>
      <c r="E27" s="6">
        <f>40992669.02-15053667.46</f>
        <v>25939001.560000002</v>
      </c>
      <c r="F27" s="6">
        <f>34070610.66-15053667.46</f>
        <v>19016943.199999996</v>
      </c>
      <c r="G27" s="7">
        <f t="shared" si="1"/>
        <v>131460222.85000002</v>
      </c>
    </row>
    <row r="28" spans="1:7" s="8" customFormat="1" x14ac:dyDescent="0.25">
      <c r="A28" s="5" t="s">
        <v>30</v>
      </c>
      <c r="B28" s="6">
        <f>258293302.34-9621672</f>
        <v>248671630.34</v>
      </c>
      <c r="C28" s="6">
        <v>0.02</v>
      </c>
      <c r="D28" s="6">
        <f t="shared" si="0"/>
        <v>248671630.36000001</v>
      </c>
      <c r="E28" s="6">
        <v>58338916.329999998</v>
      </c>
      <c r="F28" s="6">
        <v>51851798.229999997</v>
      </c>
      <c r="G28" s="7">
        <f t="shared" si="1"/>
        <v>190332714.03000003</v>
      </c>
    </row>
    <row r="29" spans="1:7" s="8" customFormat="1" x14ac:dyDescent="0.25">
      <c r="A29" s="5" t="s">
        <v>31</v>
      </c>
      <c r="B29" s="6">
        <v>5242778</v>
      </c>
      <c r="C29" s="6">
        <v>79999.87</v>
      </c>
      <c r="D29" s="6">
        <f t="shared" si="0"/>
        <v>5322777.87</v>
      </c>
      <c r="E29" s="6">
        <v>1218135.3500000001</v>
      </c>
      <c r="F29" s="6">
        <v>1091453.58</v>
      </c>
      <c r="G29" s="7">
        <f t="shared" si="1"/>
        <v>4104642.52</v>
      </c>
    </row>
    <row r="30" spans="1:7" s="8" customFormat="1" x14ac:dyDescent="0.25">
      <c r="A30" s="5" t="s">
        <v>32</v>
      </c>
      <c r="B30" s="6">
        <v>101200000</v>
      </c>
      <c r="C30" s="6">
        <v>0</v>
      </c>
      <c r="D30" s="6">
        <f t="shared" si="0"/>
        <v>101200000</v>
      </c>
      <c r="E30" s="6">
        <v>29714447.640000001</v>
      </c>
      <c r="F30" s="6">
        <v>20911413.899999999</v>
      </c>
      <c r="G30" s="7">
        <f t="shared" si="1"/>
        <v>71485552.359999999</v>
      </c>
    </row>
    <row r="31" spans="1:7" s="8" customFormat="1" x14ac:dyDescent="0.25">
      <c r="A31" s="5" t="s">
        <v>33</v>
      </c>
      <c r="B31" s="6">
        <f>116465472-68728447</f>
        <v>47737025</v>
      </c>
      <c r="C31" s="6">
        <v>0</v>
      </c>
      <c r="D31" s="6">
        <f t="shared" si="0"/>
        <v>47737025</v>
      </c>
      <c r="E31" s="6">
        <f>371212692.51-12623768</f>
        <v>358588924.50999999</v>
      </c>
      <c r="F31" s="6">
        <f>98951246.36-12623768</f>
        <v>86327478.359999999</v>
      </c>
      <c r="G31" s="7">
        <f t="shared" si="1"/>
        <v>-310851899.50999999</v>
      </c>
    </row>
    <row r="32" spans="1:7" x14ac:dyDescent="0.25">
      <c r="A32" s="9" t="s">
        <v>34</v>
      </c>
      <c r="B32" s="10"/>
      <c r="C32" s="10"/>
      <c r="D32" s="10"/>
      <c r="E32" s="10"/>
      <c r="F32" s="10"/>
      <c r="G32" s="10"/>
    </row>
    <row r="33" spans="1:7" s="8" customFormat="1" x14ac:dyDescent="0.25">
      <c r="A33" s="11" t="s">
        <v>35</v>
      </c>
      <c r="B33" s="12">
        <f>SUM(B40:GASTO_E_FIN_01)</f>
        <v>176350119</v>
      </c>
      <c r="C33" s="12">
        <f>SUM(C40:GASTO_E_FIN_02)</f>
        <v>14283760.290000001</v>
      </c>
      <c r="D33" s="12">
        <f>SUM(D40:GASTO_E_FIN_03)</f>
        <v>190633879.28999999</v>
      </c>
      <c r="E33" s="12">
        <f>SUM(E40:GASTO_E_FIN_04)</f>
        <v>34170418.869999997</v>
      </c>
      <c r="F33" s="12">
        <f>SUM(F40:GASTO_E_FIN_05)</f>
        <v>32514324.509999998</v>
      </c>
      <c r="G33" s="12">
        <f>SUM(G40:GASTO_E_FIN_06)</f>
        <v>156463460.41999999</v>
      </c>
    </row>
    <row r="34" spans="1:7" s="8" customFormat="1" x14ac:dyDescent="0.25">
      <c r="A34" s="5" t="s">
        <v>11</v>
      </c>
      <c r="B34" s="7">
        <v>0</v>
      </c>
      <c r="C34" s="7">
        <v>0</v>
      </c>
      <c r="D34" s="7">
        <f t="shared" ref="D34:D35" si="2">B34+C34</f>
        <v>0</v>
      </c>
      <c r="E34" s="7">
        <v>0</v>
      </c>
      <c r="F34" s="7">
        <v>0</v>
      </c>
      <c r="G34" s="7">
        <f t="shared" ref="G34:G35" si="3">D34-E34</f>
        <v>0</v>
      </c>
    </row>
    <row r="35" spans="1:7" s="8" customFormat="1" x14ac:dyDescent="0.25">
      <c r="A35" s="5" t="s">
        <v>12</v>
      </c>
      <c r="B35" s="7">
        <v>0</v>
      </c>
      <c r="C35" s="7">
        <v>0</v>
      </c>
      <c r="D35" s="7">
        <f t="shared" si="2"/>
        <v>0</v>
      </c>
      <c r="E35" s="7">
        <v>0</v>
      </c>
      <c r="F35" s="7">
        <v>0</v>
      </c>
      <c r="G35" s="7">
        <f t="shared" si="3"/>
        <v>0</v>
      </c>
    </row>
    <row r="36" spans="1:7" s="8" customFormat="1" x14ac:dyDescent="0.25">
      <c r="A36" s="34" t="s">
        <v>13</v>
      </c>
      <c r="B36" s="7">
        <v>0</v>
      </c>
      <c r="C36" s="7">
        <v>0</v>
      </c>
      <c r="D36" s="7">
        <f>B36+C36</f>
        <v>0</v>
      </c>
      <c r="E36" s="7">
        <v>246</v>
      </c>
      <c r="F36" s="7">
        <v>246</v>
      </c>
      <c r="G36" s="6">
        <f>D36-E36</f>
        <v>-246</v>
      </c>
    </row>
    <row r="37" spans="1:7" s="8" customFormat="1" x14ac:dyDescent="0.25">
      <c r="A37" s="5" t="s">
        <v>14</v>
      </c>
      <c r="B37" s="7">
        <v>0</v>
      </c>
      <c r="C37" s="7">
        <v>0</v>
      </c>
      <c r="D37" s="7">
        <f>B37+C37</f>
        <v>0</v>
      </c>
      <c r="E37" s="7">
        <v>0</v>
      </c>
      <c r="F37" s="7">
        <v>0</v>
      </c>
      <c r="G37" s="6">
        <f>D37-E37</f>
        <v>0</v>
      </c>
    </row>
    <row r="38" spans="1:7" s="8" customFormat="1" x14ac:dyDescent="0.25">
      <c r="A38" s="5" t="s">
        <v>15</v>
      </c>
      <c r="B38" s="7">
        <v>0</v>
      </c>
      <c r="C38" s="7">
        <v>0</v>
      </c>
      <c r="D38" s="7">
        <f t="shared" ref="D38:D39" si="4">B38+C38</f>
        <v>0</v>
      </c>
      <c r="E38" s="7">
        <v>0</v>
      </c>
      <c r="F38" s="7">
        <v>0</v>
      </c>
      <c r="G38" s="6">
        <f t="shared" ref="G38:G39" si="5">D38-E38</f>
        <v>0</v>
      </c>
    </row>
    <row r="39" spans="1:7" s="8" customFormat="1" x14ac:dyDescent="0.25">
      <c r="A39" s="5" t="s">
        <v>16</v>
      </c>
      <c r="B39" s="7">
        <v>0</v>
      </c>
      <c r="C39" s="7">
        <v>0</v>
      </c>
      <c r="D39" s="7">
        <f t="shared" si="4"/>
        <v>0</v>
      </c>
      <c r="E39" s="7">
        <v>0</v>
      </c>
      <c r="F39" s="7">
        <v>0</v>
      </c>
      <c r="G39" s="6">
        <f t="shared" si="5"/>
        <v>0</v>
      </c>
    </row>
    <row r="40" spans="1:7" s="8" customFormat="1" x14ac:dyDescent="0.25">
      <c r="A40" s="5" t="s">
        <v>17</v>
      </c>
      <c r="B40" s="6">
        <v>0</v>
      </c>
      <c r="C40" s="6">
        <v>0</v>
      </c>
      <c r="D40" s="6">
        <f>B40+C40</f>
        <v>0</v>
      </c>
      <c r="E40" s="6">
        <f>63386+1139057.15</f>
        <v>1202443.1499999999</v>
      </c>
      <c r="F40" s="6">
        <f>63386+1139057.15</f>
        <v>1202443.1499999999</v>
      </c>
      <c r="G40" s="6">
        <f>D40-E40</f>
        <v>-1202443.1499999999</v>
      </c>
    </row>
    <row r="41" spans="1:7" s="8" customFormat="1" x14ac:dyDescent="0.25">
      <c r="A41" s="5" t="s">
        <v>18</v>
      </c>
      <c r="B41" s="7">
        <v>0</v>
      </c>
      <c r="C41" s="7">
        <v>0</v>
      </c>
      <c r="D41" s="7">
        <f t="shared" ref="D41" si="6">B41+C41</f>
        <v>0</v>
      </c>
      <c r="E41" s="7">
        <v>0</v>
      </c>
      <c r="F41" s="7">
        <v>0</v>
      </c>
      <c r="G41" s="6">
        <f t="shared" ref="G41" si="7">D41-E41</f>
        <v>0</v>
      </c>
    </row>
    <row r="42" spans="1:7" s="8" customFormat="1" x14ac:dyDescent="0.25">
      <c r="A42" s="5" t="s">
        <v>19</v>
      </c>
      <c r="B42" s="6">
        <v>0</v>
      </c>
      <c r="C42" s="6">
        <v>0</v>
      </c>
      <c r="D42" s="6">
        <f t="shared" ref="D42:D56" si="8">B42+C42</f>
        <v>0</v>
      </c>
      <c r="E42" s="6">
        <v>15858.8</v>
      </c>
      <c r="F42" s="6">
        <v>15858.8</v>
      </c>
      <c r="G42" s="6">
        <f t="shared" ref="G42:G56" si="9">D42-E42</f>
        <v>-15858.8</v>
      </c>
    </row>
    <row r="43" spans="1:7" s="8" customFormat="1" x14ac:dyDescent="0.25">
      <c r="A43" s="5" t="s">
        <v>20</v>
      </c>
      <c r="B43" s="7">
        <v>0</v>
      </c>
      <c r="C43" s="7">
        <v>0</v>
      </c>
      <c r="D43" s="7">
        <f t="shared" si="8"/>
        <v>0</v>
      </c>
      <c r="E43" s="7">
        <v>0</v>
      </c>
      <c r="F43" s="7">
        <v>0</v>
      </c>
      <c r="G43" s="6">
        <f t="shared" si="9"/>
        <v>0</v>
      </c>
    </row>
    <row r="44" spans="1:7" s="8" customFormat="1" x14ac:dyDescent="0.25">
      <c r="A44" s="5" t="s">
        <v>21</v>
      </c>
      <c r="B44" s="7">
        <v>0</v>
      </c>
      <c r="C44" s="7">
        <v>0</v>
      </c>
      <c r="D44" s="7">
        <f t="shared" si="8"/>
        <v>0</v>
      </c>
      <c r="E44" s="7">
        <v>0</v>
      </c>
      <c r="F44" s="7">
        <v>0</v>
      </c>
      <c r="G44" s="6">
        <f t="shared" si="9"/>
        <v>0</v>
      </c>
    </row>
    <row r="45" spans="1:7" s="8" customFormat="1" x14ac:dyDescent="0.25">
      <c r="A45" s="5" t="s">
        <v>22</v>
      </c>
      <c r="B45" s="7">
        <v>0</v>
      </c>
      <c r="C45" s="7">
        <v>0</v>
      </c>
      <c r="D45" s="7">
        <f t="shared" si="8"/>
        <v>0</v>
      </c>
      <c r="E45" s="7">
        <v>0</v>
      </c>
      <c r="F45" s="7">
        <v>0</v>
      </c>
      <c r="G45" s="6">
        <f t="shared" si="9"/>
        <v>0</v>
      </c>
    </row>
    <row r="46" spans="1:7" s="8" customFormat="1" x14ac:dyDescent="0.25">
      <c r="A46" s="5" t="s">
        <v>23</v>
      </c>
      <c r="B46" s="6">
        <v>0</v>
      </c>
      <c r="C46" s="6">
        <v>0</v>
      </c>
      <c r="D46" s="6">
        <f t="shared" ref="D46:D48" si="10">B46+C46</f>
        <v>0</v>
      </c>
      <c r="E46" s="6">
        <v>992</v>
      </c>
      <c r="F46" s="6">
        <v>992</v>
      </c>
      <c r="G46" s="6">
        <f t="shared" si="9"/>
        <v>-992</v>
      </c>
    </row>
    <row r="47" spans="1:7" s="8" customFormat="1" x14ac:dyDescent="0.25">
      <c r="A47" s="5" t="s">
        <v>24</v>
      </c>
      <c r="B47" s="7">
        <v>0</v>
      </c>
      <c r="C47" s="7">
        <v>0</v>
      </c>
      <c r="D47" s="7">
        <f t="shared" si="10"/>
        <v>0</v>
      </c>
      <c r="E47" s="7">
        <v>0</v>
      </c>
      <c r="F47" s="7">
        <v>0</v>
      </c>
      <c r="G47" s="6">
        <f t="shared" ref="G47:G48" si="11">D47-E47</f>
        <v>0</v>
      </c>
    </row>
    <row r="48" spans="1:7" s="8" customFormat="1" x14ac:dyDescent="0.25">
      <c r="A48" s="5" t="s">
        <v>25</v>
      </c>
      <c r="B48" s="7">
        <v>0</v>
      </c>
      <c r="C48" s="7">
        <v>0</v>
      </c>
      <c r="D48" s="7">
        <f t="shared" si="10"/>
        <v>0</v>
      </c>
      <c r="E48" s="7">
        <v>0</v>
      </c>
      <c r="F48" s="7">
        <v>0</v>
      </c>
      <c r="G48" s="6">
        <f t="shared" si="11"/>
        <v>0</v>
      </c>
    </row>
    <row r="49" spans="1:7" s="8" customFormat="1" x14ac:dyDescent="0.25">
      <c r="A49" s="5" t="s">
        <v>26</v>
      </c>
      <c r="B49" s="6">
        <f>24141654+58000000+15858346</f>
        <v>98000000</v>
      </c>
      <c r="C49" s="6">
        <v>14273895.57</v>
      </c>
      <c r="D49" s="6">
        <f t="shared" si="8"/>
        <v>112273895.56999999</v>
      </c>
      <c r="E49" s="6">
        <v>1656094.36</v>
      </c>
      <c r="F49" s="6">
        <v>0</v>
      </c>
      <c r="G49" s="6">
        <f t="shared" si="9"/>
        <v>110617801.20999999</v>
      </c>
    </row>
    <row r="50" spans="1:7" s="8" customFormat="1" x14ac:dyDescent="0.25">
      <c r="A50" s="5" t="s">
        <v>27</v>
      </c>
      <c r="B50" s="7">
        <v>0</v>
      </c>
      <c r="C50" s="7">
        <v>0</v>
      </c>
      <c r="D50" s="7">
        <f t="shared" si="8"/>
        <v>0</v>
      </c>
      <c r="E50" s="7">
        <v>0</v>
      </c>
      <c r="F50" s="7">
        <v>0</v>
      </c>
      <c r="G50" s="6">
        <f t="shared" si="9"/>
        <v>0</v>
      </c>
    </row>
    <row r="51" spans="1:7" s="8" customFormat="1" x14ac:dyDescent="0.25">
      <c r="A51" s="5" t="s">
        <v>28</v>
      </c>
      <c r="B51" s="6">
        <v>0</v>
      </c>
      <c r="C51" s="6">
        <v>9864.7199999999993</v>
      </c>
      <c r="D51" s="6">
        <f t="shared" si="8"/>
        <v>9864.7199999999993</v>
      </c>
      <c r="E51" s="6">
        <v>3310120.45</v>
      </c>
      <c r="F51" s="6">
        <v>3310120.45</v>
      </c>
      <c r="G51" s="6">
        <f t="shared" si="9"/>
        <v>-3300255.73</v>
      </c>
    </row>
    <row r="52" spans="1:7" s="8" customFormat="1" x14ac:dyDescent="0.25">
      <c r="A52" s="5" t="s">
        <v>29</v>
      </c>
      <c r="B52" s="6">
        <v>0</v>
      </c>
      <c r="C52" s="6">
        <v>0</v>
      </c>
      <c r="D52" s="6">
        <f t="shared" si="8"/>
        <v>0</v>
      </c>
      <c r="E52" s="6">
        <v>15053667.460000001</v>
      </c>
      <c r="F52" s="6">
        <v>15053667.460000001</v>
      </c>
      <c r="G52" s="6">
        <f t="shared" si="9"/>
        <v>-15053667.460000001</v>
      </c>
    </row>
    <row r="53" spans="1:7" s="8" customFormat="1" x14ac:dyDescent="0.25">
      <c r="A53" s="5" t="s">
        <v>30</v>
      </c>
      <c r="B53" s="6">
        <v>9621672</v>
      </c>
      <c r="C53" s="6">
        <v>0</v>
      </c>
      <c r="D53" s="6">
        <f t="shared" si="8"/>
        <v>9621672</v>
      </c>
      <c r="E53" s="6">
        <v>307474.65000000002</v>
      </c>
      <c r="F53" s="6">
        <v>307474.65000000002</v>
      </c>
      <c r="G53" s="6">
        <f t="shared" si="9"/>
        <v>9314197.3499999996</v>
      </c>
    </row>
    <row r="54" spans="1:7" s="8" customFormat="1" x14ac:dyDescent="0.25">
      <c r="A54" s="5" t="s">
        <v>31</v>
      </c>
      <c r="B54" s="7">
        <v>0</v>
      </c>
      <c r="C54" s="7">
        <v>0</v>
      </c>
      <c r="D54" s="7">
        <f t="shared" si="8"/>
        <v>0</v>
      </c>
      <c r="E54" s="7">
        <v>0</v>
      </c>
      <c r="F54" s="7">
        <v>0</v>
      </c>
      <c r="G54" s="6">
        <f t="shared" si="9"/>
        <v>0</v>
      </c>
    </row>
    <row r="55" spans="1:7" s="8" customFormat="1" x14ac:dyDescent="0.25">
      <c r="A55" s="5" t="s">
        <v>32</v>
      </c>
      <c r="B55" s="7">
        <v>0</v>
      </c>
      <c r="C55" s="7">
        <v>0</v>
      </c>
      <c r="D55" s="7">
        <f t="shared" si="8"/>
        <v>0</v>
      </c>
      <c r="E55" s="7">
        <v>0</v>
      </c>
      <c r="F55" s="7">
        <v>0</v>
      </c>
      <c r="G55" s="6">
        <f t="shared" si="9"/>
        <v>0</v>
      </c>
    </row>
    <row r="56" spans="1:7" s="8" customFormat="1" x14ac:dyDescent="0.25">
      <c r="A56" s="5" t="s">
        <v>33</v>
      </c>
      <c r="B56" s="6">
        <v>68728447</v>
      </c>
      <c r="C56" s="6">
        <v>0</v>
      </c>
      <c r="D56" s="6">
        <f t="shared" si="8"/>
        <v>68728447</v>
      </c>
      <c r="E56" s="6">
        <v>12623768</v>
      </c>
      <c r="F56" s="6">
        <v>12623768</v>
      </c>
      <c r="G56" s="6">
        <f t="shared" si="9"/>
        <v>56104679</v>
      </c>
    </row>
    <row r="57" spans="1:7" x14ac:dyDescent="0.25">
      <c r="A57" s="9" t="s">
        <v>34</v>
      </c>
      <c r="B57" s="10"/>
      <c r="C57" s="10"/>
      <c r="D57" s="10"/>
      <c r="E57" s="10"/>
      <c r="F57" s="10"/>
      <c r="G57" s="10"/>
    </row>
    <row r="58" spans="1:7" x14ac:dyDescent="0.25">
      <c r="A58" s="11" t="s">
        <v>36</v>
      </c>
      <c r="B58" s="12">
        <f>GASTO_NE_T1+GASTO_E_T1</f>
        <v>1488892843</v>
      </c>
      <c r="C58" s="12">
        <f>GASTO_NE_T2+GASTO_E_T2</f>
        <v>16039002.100000001</v>
      </c>
      <c r="D58" s="12">
        <f>GASTO_NE_T3+GASTO_E_T3</f>
        <v>1504931845.0999999</v>
      </c>
      <c r="E58" s="12">
        <f>GASTO_NE_T4+GASTO_E_T4</f>
        <v>664406890.04000008</v>
      </c>
      <c r="F58" s="12">
        <f>GASTO_NE_T5+GASTO_E_T5</f>
        <v>348562608.84999996</v>
      </c>
      <c r="G58" s="12">
        <f>GASTO_NE_T6+GASTO_E_T6</f>
        <v>840524955.06000018</v>
      </c>
    </row>
    <row r="59" spans="1:7" x14ac:dyDescent="0.25">
      <c r="A59" s="13"/>
      <c r="B59" s="14"/>
      <c r="C59" s="14"/>
      <c r="D59" s="14"/>
      <c r="E59" s="14"/>
      <c r="F59" s="14"/>
      <c r="G59" s="15"/>
    </row>
    <row r="60" spans="1:7" hidden="1" x14ac:dyDescent="0.25">
      <c r="A60" s="16"/>
    </row>
    <row r="61" spans="1:7" x14ac:dyDescent="0.25"/>
    <row r="62" spans="1:7" x14ac:dyDescent="0.25"/>
    <row r="63" spans="1:7" x14ac:dyDescent="0.25"/>
    <row r="64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2017-12-06T01:24:35Z</dcterms:created>
  <dcterms:modified xsi:type="dcterms:W3CDTF">2017-12-06T18:29:22Z</dcterms:modified>
</cp:coreProperties>
</file>